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81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<sst xmlns="http://schemas.openxmlformats.org/spreadsheetml/2006/main" count="85" uniqueCount="57">
  <si>
    <t>№ п/п</t>
  </si>
  <si>
    <t>Наименование</t>
  </si>
  <si>
    <t>Ед. изм.</t>
  </si>
  <si>
    <t>Срок выполнения</t>
  </si>
  <si>
    <t>км</t>
  </si>
  <si>
    <t>Итого по ВЛ-0,4кВ</t>
  </si>
  <si>
    <t xml:space="preserve">Итого по ВЛ-10кВ </t>
  </si>
  <si>
    <t>шт</t>
  </si>
  <si>
    <t>В течении  года</t>
  </si>
  <si>
    <t>Итого по ремонту ТП</t>
  </si>
  <si>
    <t>Итого по КЛ-10 кВ</t>
  </si>
  <si>
    <t>Итого по КЛ-0,4 кВ</t>
  </si>
  <si>
    <t>Всего капитальному ремонту:</t>
  </si>
  <si>
    <t>Сметная стоимость  тыс.руб.</t>
  </si>
  <si>
    <t>Капитальный ремонт оборудования и производственных зданий</t>
  </si>
  <si>
    <t>А.А. Ханин</t>
  </si>
  <si>
    <t>Фактическая стоимость   тыс.руб.</t>
  </si>
  <si>
    <t>Кол-во      по смете</t>
  </si>
  <si>
    <t>Кол-во      по факту</t>
  </si>
  <si>
    <t xml:space="preserve">Капитальный ремонт КЛ-10 кВ  АСБл  3х120  </t>
  </si>
  <si>
    <t>В течении года</t>
  </si>
  <si>
    <t xml:space="preserve">Капитальный ремонт КЛ-10 кВ  АСБл  3х240  </t>
  </si>
  <si>
    <t xml:space="preserve">км </t>
  </si>
  <si>
    <t xml:space="preserve">Капитальный ремонт КЛ-0,4 кВ   АВВГ 4х70   </t>
  </si>
  <si>
    <t xml:space="preserve">Капитальный ремонт КЛ-0,4 кВ   АВВГ 4х120   </t>
  </si>
  <si>
    <t xml:space="preserve">Капитальный ремонт КЛ-0,4 кВ   АВВГ 4х150 </t>
  </si>
  <si>
    <t xml:space="preserve">Капитальный ремонт КЛ-0,4 кВ   АВВГ 4х185 </t>
  </si>
  <si>
    <t>Капитальный ремонт трансформаторов 400 кВА ,630 кВА</t>
  </si>
  <si>
    <t>I кв-II кв</t>
  </si>
  <si>
    <t xml:space="preserve">                                        Начальник ПТО</t>
  </si>
  <si>
    <t xml:space="preserve">          ОТЧЕТ</t>
  </si>
  <si>
    <t>Капитальный ремонт автотранспорта</t>
  </si>
  <si>
    <t>ТП-12 ф.1.2.4</t>
  </si>
  <si>
    <t>ТП-8 ф.11</t>
  </si>
  <si>
    <t>ТП-358 ф.1.2.3</t>
  </si>
  <si>
    <t>ТП-600 ф.4</t>
  </si>
  <si>
    <t>ТП-227 ф.1</t>
  </si>
  <si>
    <t>ТП-108 ф.1</t>
  </si>
  <si>
    <t xml:space="preserve">Капитальный ремонт ВЛ-0.4 кВ: </t>
  </si>
  <si>
    <t>ф.96/18-115</t>
  </si>
  <si>
    <t>ф.23/15-278</t>
  </si>
  <si>
    <t>ф.77-279</t>
  </si>
  <si>
    <t>ф.200-227</t>
  </si>
  <si>
    <t>ф.172-108</t>
  </si>
  <si>
    <t xml:space="preserve">Капитальный ремонт ВЛ - 10 кВ: </t>
  </si>
  <si>
    <t xml:space="preserve">                                              «___» ____________2011г</t>
  </si>
  <si>
    <t xml:space="preserve">                                            Директор МП АЭС</t>
  </si>
  <si>
    <t xml:space="preserve">                                                     _________В.В. Марков</t>
  </si>
  <si>
    <r>
      <t xml:space="preserve">Капитальный ремонт трансформаторных подстанций (стр. часть):  </t>
    </r>
    <r>
      <rPr>
        <b/>
        <sz val="10"/>
        <color indexed="8"/>
        <rFont val="Times New Roman"/>
        <family val="1"/>
      </rPr>
      <t>206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85,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338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45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117, 86, 195, 72,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271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54А </t>
    </r>
  </si>
  <si>
    <r>
      <t xml:space="preserve">Капитальный ремонт трансформаторных подстанций :                                  </t>
    </r>
    <r>
      <rPr>
        <b/>
        <sz val="10"/>
        <color indexed="8"/>
        <rFont val="Times New Roman"/>
        <family val="1"/>
      </rPr>
      <t>17, 54А, 195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206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322,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413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469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540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585,543</t>
    </r>
    <r>
      <rPr>
        <sz val="10"/>
        <color indexed="8"/>
        <rFont val="Times New Roman"/>
        <family val="1"/>
      </rPr>
      <t xml:space="preserve">                     </t>
    </r>
  </si>
  <si>
    <t>Утверждаю:</t>
  </si>
  <si>
    <t>Ремонт ВЛ-10 кВ не предусмотренный планом: ф. 97/15-РП-2/17; ф. 96/18-115</t>
  </si>
  <si>
    <t>ремонт ВЛ-0.4 кВ не предусмотренный планом: ТП-292 ф.18; ТП-466 ф.1; ТП-271 ф.10; ТП-564 ф.4; ТП-391 ф.16; ТП-13 ф.3; ТП-220 ф.13; ТП-430 ф.1; ТП-221 ф.1; ТП-290 ф.4; ТП-335 ф.3; ТП-470 ф.4.ТП-158 ф.11; ТП-201 ф.8; ТП-120А ф.15</t>
  </si>
  <si>
    <r>
      <t>Капитальный ремонт кровель ТП-10/0,4 кВ (</t>
    </r>
    <r>
      <rPr>
        <b/>
        <sz val="10"/>
        <color indexed="8"/>
        <rFont val="Times New Roman"/>
        <family val="1"/>
      </rPr>
      <t>45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72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54а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85</t>
    </r>
    <r>
      <rPr>
        <sz val="10"/>
        <color indexed="8"/>
        <rFont val="Times New Roman"/>
        <family val="1"/>
      </rPr>
      <t>,206,</t>
    </r>
    <r>
      <rPr>
        <b/>
        <sz val="10"/>
        <color indexed="8"/>
        <rFont val="Times New Roman"/>
        <family val="1"/>
      </rPr>
      <t>117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310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70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239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97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336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>221</t>
    </r>
    <r>
      <rPr>
        <sz val="10"/>
        <color indexed="8"/>
        <rFont val="Times New Roman"/>
        <family val="1"/>
      </rPr>
      <t>,282,542,77,78,14, 1,3,15а,49,58,59,</t>
    </r>
    <r>
      <rPr>
        <b/>
        <sz val="10"/>
        <color indexed="8"/>
        <rFont val="Times New Roman"/>
        <family val="1"/>
      </rPr>
      <t>86</t>
    </r>
    <r>
      <rPr>
        <sz val="10"/>
        <color indexed="8"/>
        <rFont val="Times New Roman"/>
        <family val="1"/>
      </rPr>
      <t>,96,98,102, 113, 116,</t>
    </r>
    <r>
      <rPr>
        <b/>
        <sz val="10"/>
        <color indexed="8"/>
        <rFont val="Times New Roman"/>
        <family val="1"/>
      </rPr>
      <t>342( 62М</t>
    </r>
    <r>
      <rPr>
        <sz val="10"/>
        <color indexed="8"/>
        <rFont val="Times New Roman"/>
        <family val="1"/>
      </rPr>
      <t>)</t>
    </r>
  </si>
  <si>
    <t xml:space="preserve">           о выполнении капитального ремонта за 2011 г.</t>
  </si>
  <si>
    <t>Зам. директора по финансам- гл. бухгалтер</t>
  </si>
  <si>
    <t>О.В. Гапон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</si>
</sst>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top"/>
    </xf>
    <xf numFmtId="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9" fontId="44" fillId="0" borderId="12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vertical="top" wrapText="1"/>
    </xf>
    <xf numFmtId="0" fontId="44" fillId="0" borderId="16" xfId="0" applyFont="1" applyBorder="1" applyAlignment="1">
      <alignment horizontal="center" wrapText="1"/>
    </xf>
    <xf numFmtId="0" fontId="44" fillId="0" borderId="16" xfId="0" applyFont="1" applyBorder="1" applyAlignment="1">
      <alignment horizontal="center"/>
    </xf>
    <xf numFmtId="4" fontId="44" fillId="0" borderId="16" xfId="0" applyNumberFormat="1" applyFont="1" applyBorder="1" applyAlignment="1">
      <alignment horizontal="center"/>
    </xf>
    <xf numFmtId="9" fontId="44" fillId="0" borderId="16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 wrapText="1"/>
    </xf>
    <xf numFmtId="0" fontId="46" fillId="0" borderId="11" xfId="0" applyFont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165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9" fontId="44" fillId="0" borderId="12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9" fontId="44" fillId="0" borderId="14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9" fontId="44" fillId="0" borderId="16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1" xfId="0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4" fillId="0" borderId="11" xfId="0" applyFont="1" applyBorder="1" applyAlignment="1">
      <alignment horizontal="left" vertical="top" wrapText="1"/>
    </xf>
    <xf numFmtId="4" fontId="44" fillId="0" borderId="11" xfId="0" applyNumberFormat="1" applyFont="1" applyBorder="1" applyAlignment="1">
      <alignment horizontal="center" wrapText="1"/>
    </xf>
    <xf numFmtId="9" fontId="44" fillId="0" borderId="11" xfId="0" applyNumberFormat="1" applyFont="1" applyBorder="1" applyAlignment="1">
      <alignment horizont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6" fillId="0" borderId="15" xfId="0" applyFont="1" applyBorder="1" applyAlignment="1">
      <alignment horizontal="right" vertical="top" wrapText="1"/>
    </xf>
    <xf numFmtId="4" fontId="46" fillId="0" borderId="15" xfId="0" applyNumberFormat="1" applyFont="1" applyBorder="1" applyAlignment="1">
      <alignment horizontal="center" wrapText="1"/>
    </xf>
    <xf numFmtId="9" fontId="46" fillId="0" borderId="15" xfId="55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/>
    </xf>
    <xf numFmtId="164" fontId="44" fillId="0" borderId="15" xfId="0" applyNumberFormat="1" applyFont="1" applyBorder="1" applyAlignment="1">
      <alignment horizontal="center" vertical="top" wrapText="1"/>
    </xf>
    <xf numFmtId="164" fontId="46" fillId="0" borderId="11" xfId="0" applyNumberFormat="1" applyFont="1" applyBorder="1" applyAlignment="1">
      <alignment horizontal="center" vertical="top" wrapText="1"/>
    </xf>
    <xf numFmtId="9" fontId="46" fillId="0" borderId="11" xfId="55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164" fontId="44" fillId="0" borderId="15" xfId="0" applyNumberFormat="1" applyFont="1" applyBorder="1" applyAlignment="1">
      <alignment horizontal="center"/>
    </xf>
    <xf numFmtId="164" fontId="44" fillId="0" borderId="15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/>
    </xf>
    <xf numFmtId="1" fontId="46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vertical="top" wrapText="1"/>
    </xf>
    <xf numFmtId="9" fontId="46" fillId="0" borderId="0" xfId="55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9" fontId="44" fillId="0" borderId="15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2" fontId="44" fillId="0" borderId="16" xfId="0" applyNumberFormat="1" applyFont="1" applyBorder="1" applyAlignment="1">
      <alignment horizontal="center" vertical="top" wrapText="1"/>
    </xf>
    <xf numFmtId="2" fontId="44" fillId="0" borderId="14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165" fontId="44" fillId="0" borderId="15" xfId="0" applyNumberFormat="1" applyFont="1" applyBorder="1" applyAlignment="1">
      <alignment horizontal="center" vertical="center"/>
    </xf>
    <xf numFmtId="9" fontId="44" fillId="0" borderId="15" xfId="0" applyNumberFormat="1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>
      <alignment horizontal="center" vertical="top" wrapText="1"/>
    </xf>
    <xf numFmtId="2" fontId="46" fillId="0" borderId="15" xfId="0" applyNumberFormat="1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center" vertical="top" wrapText="1"/>
    </xf>
    <xf numFmtId="165" fontId="44" fillId="0" borderId="12" xfId="0" applyNumberFormat="1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15" zoomScaleSheetLayoutView="115" zoomScalePageLayoutView="0" workbookViewId="0" topLeftCell="A1">
      <selection activeCell="C50" sqref="C50"/>
    </sheetView>
  </sheetViews>
  <sheetFormatPr defaultColWidth="9.140625" defaultRowHeight="15"/>
  <cols>
    <col min="1" max="1" width="3.8515625" style="0" customWidth="1"/>
    <col min="2" max="2" width="57.28125" style="0" customWidth="1"/>
    <col min="3" max="3" width="7.140625" style="0" customWidth="1"/>
    <col min="4" max="4" width="9.8515625" style="0" customWidth="1"/>
    <col min="5" max="5" width="9.00390625" style="0" customWidth="1"/>
    <col min="6" max="6" width="12.140625" style="0" customWidth="1"/>
    <col min="7" max="7" width="11.8515625" style="0" customWidth="1"/>
    <col min="8" max="8" width="13.57421875" style="0" customWidth="1"/>
  </cols>
  <sheetData>
    <row r="1" spans="1:12" ht="15.75">
      <c r="A1" s="4"/>
      <c r="B1" s="5"/>
      <c r="C1" s="77"/>
      <c r="D1" s="77"/>
      <c r="E1" s="77"/>
      <c r="F1" s="77"/>
      <c r="G1" s="77"/>
      <c r="H1" s="77" t="s">
        <v>50</v>
      </c>
      <c r="J1" s="112"/>
      <c r="K1" s="112"/>
      <c r="L1" s="112"/>
    </row>
    <row r="2" spans="1:12" ht="15.75">
      <c r="A2" s="4"/>
      <c r="B2" s="5"/>
      <c r="C2" s="116" t="s">
        <v>46</v>
      </c>
      <c r="D2" s="116"/>
      <c r="E2" s="116"/>
      <c r="F2" s="116"/>
      <c r="G2" s="116"/>
      <c r="H2" s="116"/>
      <c r="J2" s="112"/>
      <c r="K2" s="112"/>
      <c r="L2" s="112"/>
    </row>
    <row r="3" spans="1:12" ht="15" customHeight="1">
      <c r="A3" s="5"/>
      <c r="B3" s="5"/>
      <c r="C3" s="116" t="s">
        <v>47</v>
      </c>
      <c r="D3" s="116"/>
      <c r="E3" s="116"/>
      <c r="F3" s="116"/>
      <c r="G3" s="116"/>
      <c r="H3" s="116"/>
      <c r="I3" s="112"/>
      <c r="J3" s="112"/>
      <c r="K3" s="112"/>
      <c r="L3" s="112"/>
    </row>
    <row r="4" spans="1:11" ht="15.75">
      <c r="A4" s="5"/>
      <c r="B4" s="5"/>
      <c r="C4" s="5"/>
      <c r="D4" s="116" t="s">
        <v>45</v>
      </c>
      <c r="E4" s="116"/>
      <c r="F4" s="116"/>
      <c r="G4" s="116"/>
      <c r="H4" s="116"/>
      <c r="K4" s="1"/>
    </row>
    <row r="5" spans="1:8" ht="15">
      <c r="A5" s="113" t="s">
        <v>30</v>
      </c>
      <c r="B5" s="113"/>
      <c r="C5" s="113"/>
      <c r="D5" s="113"/>
      <c r="E5" s="113"/>
      <c r="F5" s="113"/>
      <c r="G5" s="113"/>
      <c r="H5" s="113"/>
    </row>
    <row r="6" spans="1:8" ht="15">
      <c r="A6" s="114" t="s">
        <v>54</v>
      </c>
      <c r="B6" s="114"/>
      <c r="C6" s="114"/>
      <c r="D6" s="114"/>
      <c r="E6" s="114"/>
      <c r="F6" s="114"/>
      <c r="G6" s="114"/>
      <c r="H6" s="114"/>
    </row>
    <row r="7" spans="1:8" ht="15">
      <c r="A7" s="78"/>
      <c r="B7" s="78"/>
      <c r="C7" s="78"/>
      <c r="D7" s="78"/>
      <c r="E7" s="78"/>
      <c r="F7" s="78"/>
      <c r="G7" s="78"/>
      <c r="H7" s="78"/>
    </row>
    <row r="8" spans="1:8" ht="15">
      <c r="A8" s="78"/>
      <c r="B8" s="78"/>
      <c r="C8" s="78"/>
      <c r="D8" s="78"/>
      <c r="E8" s="78"/>
      <c r="F8" s="78"/>
      <c r="G8" s="115"/>
      <c r="H8" s="115"/>
    </row>
    <row r="9" spans="1:10" ht="42" customHeight="1">
      <c r="A9" s="6" t="s">
        <v>0</v>
      </c>
      <c r="B9" s="7" t="s">
        <v>1</v>
      </c>
      <c r="C9" s="6" t="s">
        <v>2</v>
      </c>
      <c r="D9" s="6" t="s">
        <v>17</v>
      </c>
      <c r="E9" s="6" t="s">
        <v>18</v>
      </c>
      <c r="F9" s="6" t="s">
        <v>13</v>
      </c>
      <c r="G9" s="6" t="s">
        <v>16</v>
      </c>
      <c r="H9" s="6" t="s">
        <v>3</v>
      </c>
      <c r="I9" s="2"/>
      <c r="J9" s="2"/>
    </row>
    <row r="10" spans="1:10" ht="16.5" customHeight="1">
      <c r="A10" s="8">
        <v>1</v>
      </c>
      <c r="B10" s="9" t="s">
        <v>38</v>
      </c>
      <c r="C10" s="10"/>
      <c r="D10" s="8"/>
      <c r="E10" s="11"/>
      <c r="F10" s="12"/>
      <c r="G10" s="13"/>
      <c r="H10" s="14" t="s">
        <v>28</v>
      </c>
      <c r="I10" s="2"/>
      <c r="J10" s="2"/>
    </row>
    <row r="11" spans="1:10" ht="13.5" customHeight="1">
      <c r="A11" s="8"/>
      <c r="B11" s="15" t="s">
        <v>32</v>
      </c>
      <c r="C11" s="16" t="s">
        <v>4</v>
      </c>
      <c r="D11" s="17">
        <v>1.72</v>
      </c>
      <c r="E11" s="88">
        <v>1.878</v>
      </c>
      <c r="F11" s="18">
        <v>1525.03</v>
      </c>
      <c r="G11" s="85">
        <f>329.184+152.581+290.161+18.693+422.855</f>
        <v>1213.474</v>
      </c>
      <c r="H11" s="19">
        <v>1</v>
      </c>
      <c r="I11" s="2"/>
      <c r="J11" s="2"/>
    </row>
    <row r="12" spans="1:10" ht="14.25" customHeight="1">
      <c r="A12" s="20"/>
      <c r="B12" s="21" t="s">
        <v>33</v>
      </c>
      <c r="C12" s="22" t="s">
        <v>4</v>
      </c>
      <c r="D12" s="23">
        <v>0.53</v>
      </c>
      <c r="E12" s="95">
        <v>0.51</v>
      </c>
      <c r="F12" s="24">
        <v>644.94</v>
      </c>
      <c r="G12" s="86">
        <f>288.862+271.054</f>
        <v>559.9159999999999</v>
      </c>
      <c r="H12" s="25">
        <v>1</v>
      </c>
      <c r="I12" s="2"/>
      <c r="J12" s="2"/>
    </row>
    <row r="13" spans="1:10" ht="14.25" customHeight="1">
      <c r="A13" s="20"/>
      <c r="B13" s="21" t="s">
        <v>34</v>
      </c>
      <c r="C13" s="22" t="s">
        <v>4</v>
      </c>
      <c r="D13" s="23">
        <v>1.733</v>
      </c>
      <c r="E13" s="89">
        <f>0.645+0.457+0.305</f>
        <v>1.407</v>
      </c>
      <c r="F13" s="24">
        <v>1457.93</v>
      </c>
      <c r="G13" s="86">
        <f>227.29+302.437+197.889+331.901+250.231+158.906</f>
        <v>1468.654</v>
      </c>
      <c r="H13" s="25">
        <v>1</v>
      </c>
      <c r="I13" s="2"/>
      <c r="J13" s="2"/>
    </row>
    <row r="14" spans="1:10" ht="13.5" customHeight="1">
      <c r="A14" s="20"/>
      <c r="B14" s="21" t="s">
        <v>35</v>
      </c>
      <c r="C14" s="22" t="s">
        <v>4</v>
      </c>
      <c r="D14" s="23">
        <v>0.4</v>
      </c>
      <c r="E14" s="89">
        <v>0.31</v>
      </c>
      <c r="F14" s="24">
        <v>481.34</v>
      </c>
      <c r="G14" s="86">
        <f>293.966+94.178</f>
        <v>388.144</v>
      </c>
      <c r="H14" s="25">
        <v>1</v>
      </c>
      <c r="I14" s="2"/>
      <c r="J14" s="2"/>
    </row>
    <row r="15" spans="1:10" ht="14.25" customHeight="1">
      <c r="A15" s="20"/>
      <c r="B15" s="21" t="s">
        <v>36</v>
      </c>
      <c r="C15" s="22" t="s">
        <v>4</v>
      </c>
      <c r="D15" s="23">
        <v>0.69</v>
      </c>
      <c r="E15" s="89">
        <v>0.451</v>
      </c>
      <c r="F15" s="24">
        <v>512.79</v>
      </c>
      <c r="G15" s="86">
        <f>71.011+346.252</f>
        <v>417.26300000000003</v>
      </c>
      <c r="H15" s="25">
        <v>1</v>
      </c>
      <c r="I15" s="2"/>
      <c r="J15" s="2"/>
    </row>
    <row r="16" spans="1:10" ht="13.5" customHeight="1">
      <c r="A16" s="26"/>
      <c r="B16" s="27" t="s">
        <v>37</v>
      </c>
      <c r="C16" s="28" t="s">
        <v>4</v>
      </c>
      <c r="D16" s="29">
        <v>0.7</v>
      </c>
      <c r="E16" s="93">
        <v>1.146</v>
      </c>
      <c r="F16" s="30">
        <v>322.92</v>
      </c>
      <c r="G16" s="94">
        <f>119.53+290.484+8.56235+8.90647+148.28</f>
        <v>575.76282</v>
      </c>
      <c r="H16" s="31">
        <v>1</v>
      </c>
      <c r="I16" s="2"/>
      <c r="J16" s="2"/>
    </row>
    <row r="17" spans="1:10" ht="51.75" customHeight="1">
      <c r="A17" s="26"/>
      <c r="B17" s="58" t="s">
        <v>52</v>
      </c>
      <c r="C17" s="54" t="s">
        <v>4</v>
      </c>
      <c r="D17" s="26"/>
      <c r="E17" s="26">
        <f>0.308+0.045+0.18+0.2+0.12</f>
        <v>0.8529999999999999</v>
      </c>
      <c r="F17" s="53"/>
      <c r="G17" s="54">
        <v>514.62</v>
      </c>
      <c r="H17" s="87"/>
      <c r="I17" s="2"/>
      <c r="J17" s="2"/>
    </row>
    <row r="18" spans="1:10" ht="14.25" customHeight="1">
      <c r="A18" s="32"/>
      <c r="B18" s="33" t="s">
        <v>5</v>
      </c>
      <c r="C18" s="34" t="s">
        <v>4</v>
      </c>
      <c r="D18" s="35">
        <f>SUM(D11:D16)</f>
        <v>5.773000000000001</v>
      </c>
      <c r="E18" s="35">
        <f>SUM(E11:E17)</f>
        <v>6.554999999999999</v>
      </c>
      <c r="F18" s="36">
        <f>SUM(F11:F16)</f>
        <v>4944.950000000001</v>
      </c>
      <c r="G18" s="66">
        <f>SUM(G11:G17)</f>
        <v>5137.83382</v>
      </c>
      <c r="H18" s="37"/>
      <c r="I18" s="2"/>
      <c r="J18" s="2"/>
    </row>
    <row r="19" spans="1:10" ht="15" customHeight="1">
      <c r="A19" s="8">
        <v>2</v>
      </c>
      <c r="B19" s="9" t="s">
        <v>44</v>
      </c>
      <c r="C19" s="10"/>
      <c r="D19" s="38"/>
      <c r="E19" s="39"/>
      <c r="F19" s="40"/>
      <c r="G19" s="13"/>
      <c r="H19" s="41" t="s">
        <v>28</v>
      </c>
      <c r="I19" s="2"/>
      <c r="J19" s="2"/>
    </row>
    <row r="20" spans="1:10" ht="15.75" customHeight="1">
      <c r="A20" s="8"/>
      <c r="B20" s="15" t="s">
        <v>39</v>
      </c>
      <c r="C20" s="16" t="s">
        <v>4</v>
      </c>
      <c r="D20" s="42">
        <v>0.536</v>
      </c>
      <c r="E20" s="92">
        <v>0.678</v>
      </c>
      <c r="F20" s="109">
        <v>2929.76</v>
      </c>
      <c r="G20" s="100">
        <v>745.469</v>
      </c>
      <c r="H20" s="43">
        <v>1</v>
      </c>
      <c r="I20" s="2"/>
      <c r="J20" s="2"/>
    </row>
    <row r="21" spans="1:10" ht="17.25" customHeight="1">
      <c r="A21" s="20"/>
      <c r="B21" s="21" t="s">
        <v>40</v>
      </c>
      <c r="C21" s="22"/>
      <c r="D21" s="44">
        <v>0.748</v>
      </c>
      <c r="E21" s="91">
        <v>0.757</v>
      </c>
      <c r="F21" s="110"/>
      <c r="G21" s="101">
        <v>1157.81</v>
      </c>
      <c r="H21" s="45">
        <v>1</v>
      </c>
      <c r="I21" s="2"/>
      <c r="J21" s="2"/>
    </row>
    <row r="22" spans="1:10" ht="15" customHeight="1">
      <c r="A22" s="20"/>
      <c r="B22" s="21" t="s">
        <v>41</v>
      </c>
      <c r="C22" s="22"/>
      <c r="D22" s="44">
        <v>0.47</v>
      </c>
      <c r="E22" s="91">
        <v>0.417</v>
      </c>
      <c r="F22" s="110"/>
      <c r="G22" s="101">
        <v>370.575</v>
      </c>
      <c r="H22" s="45">
        <v>1</v>
      </c>
      <c r="I22" s="2"/>
      <c r="J22" s="2"/>
    </row>
    <row r="23" spans="1:10" ht="13.5" customHeight="1">
      <c r="A23" s="20"/>
      <c r="B23" s="21" t="s">
        <v>42</v>
      </c>
      <c r="C23" s="22"/>
      <c r="D23" s="44">
        <v>0.252</v>
      </c>
      <c r="E23" s="91">
        <v>0.37</v>
      </c>
      <c r="F23" s="110"/>
      <c r="G23" s="101">
        <f>62.871+112.218+16.935+14.154</f>
        <v>206.178</v>
      </c>
      <c r="H23" s="45">
        <v>1</v>
      </c>
      <c r="I23" s="2"/>
      <c r="J23" s="2"/>
    </row>
    <row r="24" spans="1:10" ht="15" customHeight="1">
      <c r="A24" s="26"/>
      <c r="B24" s="27" t="s">
        <v>43</v>
      </c>
      <c r="C24" s="28"/>
      <c r="D24" s="46">
        <v>0.56</v>
      </c>
      <c r="E24" s="90">
        <v>0.503</v>
      </c>
      <c r="F24" s="111"/>
      <c r="G24" s="102">
        <v>665.958</v>
      </c>
      <c r="H24" s="47">
        <v>1</v>
      </c>
      <c r="I24" s="2"/>
      <c r="J24" s="2"/>
    </row>
    <row r="25" spans="1:10" ht="26.25" customHeight="1">
      <c r="A25" s="26"/>
      <c r="B25" s="58" t="s">
        <v>51</v>
      </c>
      <c r="C25" s="54"/>
      <c r="D25" s="96"/>
      <c r="E25" s="97">
        <v>0.112</v>
      </c>
      <c r="F25" s="98"/>
      <c r="G25" s="103">
        <f>249.673+7.422</f>
        <v>257.095</v>
      </c>
      <c r="H25" s="99"/>
      <c r="I25" s="2"/>
      <c r="J25" s="2"/>
    </row>
    <row r="26" spans="1:10" ht="14.25" customHeight="1">
      <c r="A26" s="48"/>
      <c r="B26" s="49" t="s">
        <v>6</v>
      </c>
      <c r="C26" s="34" t="s">
        <v>4</v>
      </c>
      <c r="D26" s="50">
        <f>SUM(D20:D24)</f>
        <v>2.5660000000000003</v>
      </c>
      <c r="E26" s="50">
        <f>SUM(E20:E25)</f>
        <v>2.837</v>
      </c>
      <c r="F26" s="51">
        <f>SUM(F20)</f>
        <v>2929.76</v>
      </c>
      <c r="G26" s="104">
        <f>SUM(G20:G25)</f>
        <v>3403.085</v>
      </c>
      <c r="H26" s="37"/>
      <c r="I26" s="2"/>
      <c r="J26" s="2"/>
    </row>
    <row r="27" spans="1:10" ht="15">
      <c r="A27" s="26">
        <v>3</v>
      </c>
      <c r="B27" s="52" t="s">
        <v>27</v>
      </c>
      <c r="C27" s="26" t="s">
        <v>7</v>
      </c>
      <c r="D27" s="26">
        <v>10</v>
      </c>
      <c r="E27" s="26">
        <f>10+6</f>
        <v>16</v>
      </c>
      <c r="F27" s="53">
        <v>1242.24</v>
      </c>
      <c r="G27" s="54">
        <v>558.88</v>
      </c>
      <c r="H27" s="54"/>
      <c r="I27" s="2"/>
      <c r="J27" s="2"/>
    </row>
    <row r="28" spans="1:10" ht="27" customHeight="1">
      <c r="A28" s="48">
        <v>4</v>
      </c>
      <c r="B28" s="55" t="s">
        <v>49</v>
      </c>
      <c r="C28" s="41" t="s">
        <v>7</v>
      </c>
      <c r="D28" s="48">
        <v>10</v>
      </c>
      <c r="E28" s="48">
        <v>10</v>
      </c>
      <c r="F28" s="56">
        <v>2202.748</v>
      </c>
      <c r="G28" s="56">
        <f>3124.168+33.706+395.03</f>
        <v>3552.9040000000005</v>
      </c>
      <c r="H28" s="57">
        <v>1.41</v>
      </c>
      <c r="I28" s="2"/>
      <c r="J28" s="2"/>
    </row>
    <row r="29" spans="1:10" ht="26.25" customHeight="1">
      <c r="A29" s="48">
        <v>5</v>
      </c>
      <c r="B29" s="60" t="s">
        <v>48</v>
      </c>
      <c r="C29" s="41" t="s">
        <v>7</v>
      </c>
      <c r="D29" s="48">
        <v>10</v>
      </c>
      <c r="E29" s="48">
        <v>10</v>
      </c>
      <c r="F29" s="56">
        <v>1188.87</v>
      </c>
      <c r="G29" s="41">
        <v>1504.48</v>
      </c>
      <c r="H29" s="57">
        <v>1.26</v>
      </c>
      <c r="I29" s="2"/>
      <c r="J29" s="2"/>
    </row>
    <row r="30" spans="1:10" ht="39" customHeight="1">
      <c r="A30" s="48">
        <v>6</v>
      </c>
      <c r="B30" s="60" t="s">
        <v>53</v>
      </c>
      <c r="C30" s="41" t="s">
        <v>7</v>
      </c>
      <c r="D30" s="41">
        <v>30</v>
      </c>
      <c r="E30" s="41">
        <v>14</v>
      </c>
      <c r="F30" s="41"/>
      <c r="G30" s="41">
        <v>783.29</v>
      </c>
      <c r="H30" s="41" t="s">
        <v>8</v>
      </c>
      <c r="I30" s="2"/>
      <c r="J30" s="2"/>
    </row>
    <row r="31" spans="1:10" ht="17.25" customHeight="1">
      <c r="A31" s="48">
        <v>7</v>
      </c>
      <c r="B31" s="60" t="s">
        <v>14</v>
      </c>
      <c r="C31" s="41" t="s">
        <v>7</v>
      </c>
      <c r="D31" s="41"/>
      <c r="E31" s="41"/>
      <c r="F31" s="41"/>
      <c r="G31" s="41">
        <v>2274.89</v>
      </c>
      <c r="H31" s="41" t="s">
        <v>8</v>
      </c>
      <c r="I31" s="2"/>
      <c r="J31" s="2"/>
    </row>
    <row r="32" spans="1:10" ht="16.5" customHeight="1">
      <c r="A32" s="26"/>
      <c r="B32" s="61" t="s">
        <v>9</v>
      </c>
      <c r="C32" s="54"/>
      <c r="D32" s="54"/>
      <c r="E32" s="54"/>
      <c r="F32" s="62">
        <f>SUM(F27:F31)</f>
        <v>4633.858</v>
      </c>
      <c r="G32" s="105">
        <f>SUM(G27:G31)</f>
        <v>8674.444000000001</v>
      </c>
      <c r="H32" s="63">
        <f>G32/F32</f>
        <v>1.8719701812183285</v>
      </c>
      <c r="I32" s="2"/>
      <c r="J32" s="2"/>
    </row>
    <row r="33" spans="1:10" ht="15.75" customHeight="1">
      <c r="A33" s="26">
        <v>8</v>
      </c>
      <c r="B33" s="64" t="s">
        <v>19</v>
      </c>
      <c r="C33" s="54" t="s">
        <v>4</v>
      </c>
      <c r="D33" s="26">
        <v>0.49</v>
      </c>
      <c r="E33" s="26">
        <f>0.582+0.06+0.01</f>
        <v>0.6519999999999999</v>
      </c>
      <c r="F33" s="53">
        <v>2589.28</v>
      </c>
      <c r="G33" s="65">
        <f>2999.47+61.039+25.433</f>
        <v>3085.942</v>
      </c>
      <c r="H33" s="59" t="s">
        <v>20</v>
      </c>
      <c r="I33" s="2"/>
      <c r="J33" s="2"/>
    </row>
    <row r="34" spans="1:10" ht="15">
      <c r="A34" s="26">
        <v>9</v>
      </c>
      <c r="B34" s="52" t="s">
        <v>21</v>
      </c>
      <c r="C34" s="54" t="s">
        <v>22</v>
      </c>
      <c r="D34" s="26">
        <v>0.46</v>
      </c>
      <c r="E34" s="26"/>
      <c r="F34" s="53">
        <v>1322.07</v>
      </c>
      <c r="G34" s="59"/>
      <c r="H34" s="59" t="s">
        <v>20</v>
      </c>
      <c r="I34" s="2"/>
      <c r="J34" s="2"/>
    </row>
    <row r="35" spans="1:10" ht="15">
      <c r="A35" s="48"/>
      <c r="B35" s="49" t="s">
        <v>10</v>
      </c>
      <c r="C35" s="34" t="s">
        <v>4</v>
      </c>
      <c r="D35" s="50">
        <f>SUM(D33:D34)</f>
        <v>0.95</v>
      </c>
      <c r="E35" s="50">
        <f>SUM(E33:E34)</f>
        <v>0.6519999999999999</v>
      </c>
      <c r="F35" s="36">
        <f>SUM(F33:F34)</f>
        <v>3911.3500000000004</v>
      </c>
      <c r="G35" s="66">
        <f>SUM(G33:G34)</f>
        <v>3085.942</v>
      </c>
      <c r="H35" s="67">
        <f>G35/F35</f>
        <v>0.7889710713692203</v>
      </c>
      <c r="I35" s="2"/>
      <c r="J35" s="2"/>
    </row>
    <row r="36" spans="1:10" ht="15">
      <c r="A36" s="26">
        <v>10</v>
      </c>
      <c r="B36" s="68" t="s">
        <v>23</v>
      </c>
      <c r="C36" s="54" t="s">
        <v>4</v>
      </c>
      <c r="D36" s="69">
        <v>0.14</v>
      </c>
      <c r="E36" s="69"/>
      <c r="F36" s="26">
        <v>265.914</v>
      </c>
      <c r="G36" s="59"/>
      <c r="H36" s="59" t="s">
        <v>20</v>
      </c>
      <c r="I36" s="2"/>
      <c r="J36" s="2"/>
    </row>
    <row r="37" spans="1:10" ht="15">
      <c r="A37" s="26">
        <v>11</v>
      </c>
      <c r="B37" s="52" t="s">
        <v>24</v>
      </c>
      <c r="C37" s="54" t="s">
        <v>4</v>
      </c>
      <c r="D37" s="69">
        <v>0.034</v>
      </c>
      <c r="E37" s="69">
        <f>0.01+0.02+0.04+0.007+0.007+0.01+0.03+0.043+0.02+0.011+0.011+0.5</f>
        <v>0.7090000000000001</v>
      </c>
      <c r="F37" s="26">
        <v>688.97</v>
      </c>
      <c r="G37" s="70">
        <f>974.11+50.524+15.781+31.253+25.905+49.035+51.506+16.679</f>
        <v>1214.7930000000001</v>
      </c>
      <c r="H37" s="59" t="s">
        <v>20</v>
      </c>
      <c r="I37" s="2"/>
      <c r="J37" s="2"/>
    </row>
    <row r="38" spans="1:10" ht="15">
      <c r="A38" s="26">
        <v>12</v>
      </c>
      <c r="B38" s="52" t="s">
        <v>25</v>
      </c>
      <c r="C38" s="54" t="s">
        <v>4</v>
      </c>
      <c r="D38" s="69">
        <v>0.12</v>
      </c>
      <c r="E38" s="69">
        <f>0.005+0.05+0.02</f>
        <v>0.075</v>
      </c>
      <c r="F38" s="26">
        <v>262.682</v>
      </c>
      <c r="G38" s="54">
        <v>138.55</v>
      </c>
      <c r="H38" s="59" t="s">
        <v>20</v>
      </c>
      <c r="I38" s="2"/>
      <c r="J38" s="2"/>
    </row>
    <row r="39" spans="1:10" ht="15">
      <c r="A39" s="26">
        <v>13</v>
      </c>
      <c r="B39" s="52" t="s">
        <v>26</v>
      </c>
      <c r="C39" s="54" t="s">
        <v>4</v>
      </c>
      <c r="D39" s="69">
        <v>0.04</v>
      </c>
      <c r="E39" s="69"/>
      <c r="F39" s="26">
        <v>96.12</v>
      </c>
      <c r="G39" s="59"/>
      <c r="H39" s="59" t="s">
        <v>20</v>
      </c>
      <c r="I39" s="2"/>
      <c r="J39" s="2"/>
    </row>
    <row r="40" spans="1:10" ht="15">
      <c r="A40" s="48"/>
      <c r="B40" s="49" t="s">
        <v>11</v>
      </c>
      <c r="C40" s="34" t="s">
        <v>4</v>
      </c>
      <c r="D40" s="35">
        <f>SUM(D36:D39)</f>
        <v>0.334</v>
      </c>
      <c r="E40" s="35">
        <f>SUM(E38,E37)</f>
        <v>0.784</v>
      </c>
      <c r="F40" s="36">
        <f>SUM(F36:F39)</f>
        <v>1313.6860000000001</v>
      </c>
      <c r="G40" s="71">
        <f>SUM(G36:G39)</f>
        <v>1353.343</v>
      </c>
      <c r="H40" s="67">
        <f>G40/F40</f>
        <v>1.0301875790714066</v>
      </c>
      <c r="I40" s="2"/>
      <c r="J40" s="2"/>
    </row>
    <row r="41" spans="1:10" ht="15">
      <c r="A41" s="48">
        <v>14</v>
      </c>
      <c r="B41" s="72" t="s">
        <v>31</v>
      </c>
      <c r="C41" s="34" t="s">
        <v>7</v>
      </c>
      <c r="D41" s="35"/>
      <c r="E41" s="73">
        <v>1</v>
      </c>
      <c r="F41" s="36"/>
      <c r="G41" s="71">
        <v>39.97</v>
      </c>
      <c r="H41" s="67"/>
      <c r="I41" s="2"/>
      <c r="J41" s="2"/>
    </row>
    <row r="42" spans="1:10" ht="15">
      <c r="A42" s="74"/>
      <c r="B42" s="32" t="s">
        <v>12</v>
      </c>
      <c r="C42" s="50"/>
      <c r="D42" s="50"/>
      <c r="E42" s="50"/>
      <c r="F42" s="36">
        <f>SUM(F40,F35,F32,F26,F18)</f>
        <v>17733.604</v>
      </c>
      <c r="G42" s="71">
        <f>SUM(G41,G40,G35,G32,G26,G18)</f>
        <v>21694.61782</v>
      </c>
      <c r="H42" s="67">
        <f>G42/F42</f>
        <v>1.2233620317674851</v>
      </c>
      <c r="I42" s="2"/>
      <c r="J42" s="2"/>
    </row>
    <row r="43" spans="1:10" ht="15">
      <c r="A43" s="79"/>
      <c r="B43" s="80"/>
      <c r="C43" s="81"/>
      <c r="D43" s="81"/>
      <c r="E43" s="81"/>
      <c r="F43" s="82"/>
      <c r="G43" s="83"/>
      <c r="H43" s="84"/>
      <c r="I43" s="2"/>
      <c r="J43" s="2"/>
    </row>
    <row r="44" spans="1:10" ht="15">
      <c r="A44" s="79"/>
      <c r="B44" s="107" t="s">
        <v>55</v>
      </c>
      <c r="C44" s="81"/>
      <c r="D44" s="81"/>
      <c r="E44" s="81"/>
      <c r="F44" s="82"/>
      <c r="G44" s="108" t="s">
        <v>56</v>
      </c>
      <c r="H44" s="84"/>
      <c r="I44" s="2"/>
      <c r="J44" s="2"/>
    </row>
    <row r="45" spans="1:10" ht="15">
      <c r="A45" s="75"/>
      <c r="B45" s="5"/>
      <c r="C45" s="5"/>
      <c r="D45" s="5"/>
      <c r="E45" s="5"/>
      <c r="F45" s="5"/>
      <c r="G45" s="5"/>
      <c r="H45" s="5"/>
      <c r="I45" s="2"/>
      <c r="J45" s="2"/>
    </row>
    <row r="46" spans="1:10" ht="15">
      <c r="A46" s="76"/>
      <c r="B46" s="106" t="s">
        <v>29</v>
      </c>
      <c r="C46" s="5"/>
      <c r="D46" s="5"/>
      <c r="E46" s="5"/>
      <c r="F46" s="5"/>
      <c r="G46" s="76" t="s">
        <v>15</v>
      </c>
      <c r="H46" s="77"/>
      <c r="I46" s="3"/>
      <c r="J46" s="3"/>
    </row>
    <row r="47" spans="1:8" ht="15">
      <c r="A47" s="76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</sheetData>
  <sheetProtection/>
  <mergeCells count="10">
    <mergeCell ref="F20:F24"/>
    <mergeCell ref="I3:L3"/>
    <mergeCell ref="J2:L2"/>
    <mergeCell ref="J1:L1"/>
    <mergeCell ref="A5:H5"/>
    <mergeCell ref="A6:H6"/>
    <mergeCell ref="G8:H8"/>
    <mergeCell ref="C2:H2"/>
    <mergeCell ref="C3:H3"/>
    <mergeCell ref="D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pto12</dc:creator>
  <cp:keywords/>
  <dc:description/>
  <cp:lastModifiedBy>Седых Д.В.</cp:lastModifiedBy>
  <cp:lastPrinted>2011-10-07T05:24:26Z</cp:lastPrinted>
  <dcterms:created xsi:type="dcterms:W3CDTF">2011-03-17T03:33:32Z</dcterms:created>
  <dcterms:modified xsi:type="dcterms:W3CDTF">2012-01-27T05:17:12Z</dcterms:modified>
  <cp:category/>
  <cp:version/>
  <cp:contentType/>
  <cp:contentStatus/>
</cp:coreProperties>
</file>